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00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</author>
    <author>michael</author>
  </authors>
  <commentList>
    <comment ref="B6" authorId="0">
      <text>
        <r>
          <rPr>
            <sz val="10"/>
            <rFont val="Tahoma"/>
            <family val="2"/>
          </rPr>
          <t>Telescope objective diameter in milimeters</t>
        </r>
      </text>
    </comment>
    <comment ref="B7" authorId="0">
      <text>
        <r>
          <rPr>
            <sz val="10"/>
            <rFont val="Tahoma"/>
            <family val="2"/>
          </rPr>
          <t xml:space="preserve">Telescope Focal Length in milimeters </t>
        </r>
      </text>
    </comment>
    <comment ref="C9" authorId="0">
      <text>
        <r>
          <rPr>
            <sz val="9"/>
            <rFont val="Tahoma"/>
            <family val="2"/>
          </rPr>
          <t xml:space="preserve">focal length of an eyepiece in mm
</t>
        </r>
      </text>
    </comment>
    <comment ref="D9" authorId="0">
      <text>
        <r>
          <rPr>
            <sz val="9"/>
            <rFont val="Tahoma"/>
            <family val="2"/>
          </rPr>
          <t>apparent field of view of an eyepiece in degrees of arc (i.e. 52, 82 etc).
Note that if field stop is provided (which is usually more accurate) - this field isn't used and can be left blank</t>
        </r>
      </text>
    </comment>
    <comment ref="E9" authorId="0">
      <text>
        <r>
          <rPr>
            <sz val="9"/>
            <rFont val="Tahoma"/>
            <family val="2"/>
          </rPr>
          <t>Eyepiece field stop diameter in [mm]. This value is used for calculating the actual angular field of view. 
If unknown - this field can be left blank. Then the "apparent FOV" field will be used</t>
        </r>
      </text>
    </comment>
    <comment ref="F9" authorId="0">
      <text>
        <r>
          <rPr>
            <sz val="9"/>
            <rFont val="Tahoma"/>
            <family val="2"/>
          </rPr>
          <t>If this eyepiece is used with a barlow or a paracorr - enter its magnifying power (i.e. 1.15, 2)</t>
        </r>
      </text>
    </comment>
    <comment ref="H9" authorId="0">
      <text>
        <r>
          <rPr>
            <sz val="9"/>
            <rFont val="Tahoma"/>
            <family val="2"/>
          </rPr>
          <t>true angular field of view. Calculated using field stop if provided, or apparent FOV if not.</t>
        </r>
      </text>
    </comment>
    <comment ref="I9" authorId="0">
      <text>
        <r>
          <rPr>
            <sz val="9"/>
            <rFont val="Tahoma"/>
            <family val="2"/>
          </rPr>
          <t>Exit pupil shouldn't be larger than your eye's pupil (6-7mm) and smaller than 0.5mm</t>
        </r>
      </text>
    </comment>
    <comment ref="J9" authorId="0">
      <text>
        <r>
          <rPr>
            <sz val="9"/>
            <rFont val="Tahoma"/>
            <family val="2"/>
          </rPr>
          <t>Increase of power compared to a previous eyepiece. Should be somewere between 40 to 60%. Useful for planning an eyepiece collection</t>
        </r>
      </text>
    </comment>
    <comment ref="B25" authorId="1">
      <text>
        <r>
          <rPr>
            <sz val="9"/>
            <rFont val="Tahoma"/>
            <family val="2"/>
          </rPr>
          <t>Recommended eyepieces for the given telescope.
based on article in www.astro-talks.ru by "Ernest"
Exit pupil values: 6.5, 3.2, 2, 1.4, 1.0, 0.7, 0.5</t>
        </r>
      </text>
    </comment>
    <comment ref="G25" authorId="1">
      <text>
        <r>
          <rPr>
            <sz val="9"/>
            <rFont val="Tahoma"/>
            <family val="2"/>
          </rPr>
          <t>If you wish to build an eyepiece collection with only three items - these are roughly the recommended focal lengths</t>
        </r>
      </text>
    </comment>
    <comment ref="K9" authorId="1">
      <text>
        <r>
          <rPr>
            <sz val="9"/>
            <rFont val="Tahoma"/>
            <family val="2"/>
          </rPr>
          <t>"power too low" means the exit pupil is larger than 7mm and aperture is getting cut.
"power too high" means that power is higher than 2D and not useable</t>
        </r>
      </text>
    </comment>
    <comment ref="G26" authorId="1">
      <text>
        <r>
          <rPr>
            <sz val="9"/>
            <rFont val="Tahoma"/>
            <family val="2"/>
          </rPr>
          <t xml:space="preserve">Focal lengths in [mm],
3 powers option
</t>
        </r>
      </text>
    </comment>
    <comment ref="H26" authorId="1">
      <text>
        <r>
          <rPr>
            <sz val="9"/>
            <rFont val="Tahoma"/>
            <family val="2"/>
          </rPr>
          <t>Focal lengths in [mm],
4 powers option</t>
        </r>
      </text>
    </comment>
  </commentList>
</comments>
</file>

<file path=xl/sharedStrings.xml><?xml version="1.0" encoding="utf-8"?>
<sst xmlns="http://schemas.openxmlformats.org/spreadsheetml/2006/main" count="45" uniqueCount="43">
  <si>
    <t>www.deepskywatch.com, Michael Vlasov © 2017</t>
  </si>
  <si>
    <t xml:space="preserve">Telescope Aperture [mm]: </t>
  </si>
  <si>
    <t xml:space="preserve">Telescope Focal Length [mm]: </t>
  </si>
  <si>
    <t>The sheet is protected without a password. Go to file =&gt; unprotect to enable editing</t>
  </si>
  <si>
    <t>Deep Sky Watch - Eyepiece Collection Calculator</t>
  </si>
  <si>
    <t>Telescope details :</t>
  </si>
  <si>
    <t>Focal length</t>
  </si>
  <si>
    <t>AFOV</t>
  </si>
  <si>
    <t>Field Stop</t>
  </si>
  <si>
    <t>Barlow</t>
  </si>
  <si>
    <t>Power</t>
  </si>
  <si>
    <t>True FOV</t>
  </si>
  <si>
    <t>Exit pupil</t>
  </si>
  <si>
    <t>Power increase</t>
  </si>
  <si>
    <t>-</t>
  </si>
  <si>
    <t>ES82 18mm</t>
  </si>
  <si>
    <t>LVW 13mm</t>
  </si>
  <si>
    <t>TV Delite 7mm</t>
  </si>
  <si>
    <t>Exit Pupil</t>
  </si>
  <si>
    <t>Focal Length</t>
  </si>
  <si>
    <t>"Poor man's" Eyepieces</t>
  </si>
  <si>
    <t>option 1</t>
  </si>
  <si>
    <t>option 2</t>
  </si>
  <si>
    <t>large deep sky objects</t>
  </si>
  <si>
    <t>smaller deep sky objects</t>
  </si>
  <si>
    <t>globulars, planetaries, faint small objects</t>
  </si>
  <si>
    <t>planets, moon, some deep sky objects</t>
  </si>
  <si>
    <t>planets, moon, double stars</t>
  </si>
  <si>
    <t>ES68 28mm</t>
  </si>
  <si>
    <t>Vixen LVW 13mm</t>
  </si>
  <si>
    <t>Warnings</t>
  </si>
  <si>
    <t>results:</t>
  </si>
  <si>
    <t>Input yellow values only, blue are results of calculations</t>
  </si>
  <si>
    <t>Highest power at which image will stay sharp gives exit pupil of ~0.7mm (assuming ideal optics and atmosphere).</t>
  </si>
  <si>
    <t>For lower quality telescopes (i.e. cheap newtonians, short achromats) - expit pupil should be kept over 1.0 mm.</t>
  </si>
  <si>
    <t>Observers with vision problems, such as astigmatism, should keep exit pupil lower than 3-4mm.</t>
  </si>
  <si>
    <t xml:space="preserve"> Notes:</t>
  </si>
  <si>
    <t xml:space="preserve"> Recommended Eyepieces</t>
  </si>
  <si>
    <t xml:space="preserve"> Eyepiece paramenters:</t>
  </si>
  <si>
    <r>
      <t>2x</t>
    </r>
    <r>
      <rPr>
        <sz val="10"/>
        <rFont val="Arial"/>
        <family val="2"/>
      </rPr>
      <t xml:space="preserve"> barlow</t>
    </r>
  </si>
  <si>
    <t>Powers above 500x are usually impractical due to atmosphere limitation, regardless of the aperture</t>
  </si>
  <si>
    <t>highest usable power (2D rule)</t>
  </si>
  <si>
    <t>largest usable pupil (widest FOV)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</si>
</sst>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color indexed="17"/>
      <name val="Verdana"/>
      <family val="2"/>
    </font>
    <font>
      <sz val="14"/>
      <color indexed="17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sz val="10.5"/>
      <name val="Arial"/>
      <family val="2"/>
    </font>
    <font>
      <sz val="11"/>
      <color indexed="12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63"/>
      <name val="Verdana"/>
      <family val="2"/>
    </font>
    <font>
      <sz val="6"/>
      <color indexed="55"/>
      <name val="Arial"/>
      <family val="2"/>
    </font>
    <font>
      <sz val="11"/>
      <color indexed="10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Verdana"/>
      <family val="2"/>
    </font>
    <font>
      <b/>
      <sz val="12"/>
      <color indexed="53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 tint="0.34999001026153564"/>
      <name val="Verdana"/>
      <family val="2"/>
    </font>
    <font>
      <sz val="6"/>
      <color theme="0" tint="-0.24997000396251678"/>
      <name val="Arial"/>
      <family val="2"/>
    </font>
    <font>
      <sz val="11"/>
      <color rgb="FFFF0000"/>
      <name val="Arial"/>
      <family val="2"/>
    </font>
    <font>
      <i/>
      <sz val="10"/>
      <color theme="2" tint="-0.4999699890613556"/>
      <name val="Arial"/>
      <family val="2"/>
    </font>
    <font>
      <b/>
      <sz val="14"/>
      <color theme="1"/>
      <name val="Verdana"/>
      <family val="2"/>
    </font>
    <font>
      <b/>
      <sz val="12"/>
      <color rgb="FFC3633D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E3FB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11" borderId="13" xfId="0" applyFont="1" applyFill="1" applyBorder="1" applyAlignment="1" applyProtection="1">
      <alignment horizontal="center" vertical="center"/>
      <protection locked="0"/>
    </xf>
    <xf numFmtId="0" fontId="12" fillId="11" borderId="13" xfId="0" applyNumberFormat="1" applyFont="1" applyFill="1" applyBorder="1" applyAlignment="1" applyProtection="1">
      <alignment horizontal="center" vertical="center"/>
      <protection locked="0"/>
    </xf>
    <xf numFmtId="1" fontId="12" fillId="11" borderId="13" xfId="0" applyNumberFormat="1" applyFont="1" applyFill="1" applyBorder="1" applyAlignment="1" applyProtection="1">
      <alignment horizontal="center" vertical="center"/>
      <protection locked="0"/>
    </xf>
    <xf numFmtId="164" fontId="12" fillId="11" borderId="13" xfId="0" applyNumberFormat="1" applyFont="1" applyFill="1" applyBorder="1" applyAlignment="1" applyProtection="1">
      <alignment horizontal="center" vertical="center"/>
      <protection locked="0"/>
    </xf>
    <xf numFmtId="2" fontId="12" fillId="11" borderId="14" xfId="0" applyNumberFormat="1" applyFont="1" applyFill="1" applyBorder="1" applyAlignment="1" applyProtection="1">
      <alignment horizontal="center" vertical="center"/>
      <protection locked="0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" fontId="12" fillId="33" borderId="13" xfId="0" applyNumberFormat="1" applyFont="1" applyFill="1" applyBorder="1" applyAlignment="1" applyProtection="1">
      <alignment horizontal="center" vertical="center"/>
      <protection/>
    </xf>
    <xf numFmtId="164" fontId="12" fillId="33" borderId="13" xfId="0" applyNumberFormat="1" applyFont="1" applyFill="1" applyBorder="1" applyAlignment="1" applyProtection="1">
      <alignment horizontal="center" vertical="center"/>
      <protection/>
    </xf>
    <xf numFmtId="9" fontId="12" fillId="33" borderId="13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64" fontId="1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164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right" vertical="center"/>
      <protection/>
    </xf>
    <xf numFmtId="0" fontId="12" fillId="11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right" vertical="center"/>
      <protection/>
    </xf>
    <xf numFmtId="0" fontId="12" fillId="11" borderId="18" xfId="0" applyFont="1" applyFill="1" applyBorder="1" applyAlignment="1" applyProtection="1">
      <alignment horizontal="center" vertical="center"/>
      <protection locked="0"/>
    </xf>
    <xf numFmtId="9" fontId="62" fillId="33" borderId="13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5" fillId="0" borderId="0" xfId="52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Power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925"/>
          <c:w val="0.976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Power</c:v>
          </c:tx>
          <c:spPr>
            <a:solidFill>
              <a:srgbClr val="008A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Sheet1!$B$10:$B$21</c:f>
              <c:strCache/>
            </c:strRef>
          </c:cat>
          <c:val>
            <c:numRef>
              <c:f>Sheet1!$G$10:$G$21</c:f>
              <c:numCache/>
            </c:numRef>
          </c:val>
        </c:ser>
        <c:gapWidth val="417"/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8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FOV</a:t>
            </a:r>
          </a:p>
        </c:rich>
      </c:tx>
      <c:layout>
        <c:manualLayout>
          <c:xMode val="factor"/>
          <c:yMode val="factor"/>
          <c:x val="-0.003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85"/>
          <c:w val="0.975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v>FOV</c:v>
          </c:tx>
          <c:spPr>
            <a:solidFill>
              <a:srgbClr val="008A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Sheet1!$B$10:$B$21</c:f>
              <c:strCache/>
            </c:strRef>
          </c:cat>
          <c:val>
            <c:numRef>
              <c:f>Sheet1!$H$10:$H$21</c:f>
              <c:numCache/>
            </c:numRef>
          </c:val>
        </c:ser>
        <c:gapWidth val="417"/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2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5</xdr:col>
      <xdr:colOff>314325</xdr:colOff>
      <xdr:row>22</xdr:row>
      <xdr:rowOff>2962275</xdr:rowOff>
    </xdr:to>
    <xdr:graphicFrame>
      <xdr:nvGraphicFramePr>
        <xdr:cNvPr id="1" name="Chart 2"/>
        <xdr:cNvGraphicFramePr/>
      </xdr:nvGraphicFramePr>
      <xdr:xfrm>
        <a:off x="190500" y="4676775"/>
        <a:ext cx="56292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21</xdr:row>
      <xdr:rowOff>161925</xdr:rowOff>
    </xdr:from>
    <xdr:to>
      <xdr:col>10</xdr:col>
      <xdr:colOff>981075</xdr:colOff>
      <xdr:row>22</xdr:row>
      <xdr:rowOff>2990850</xdr:rowOff>
    </xdr:to>
    <xdr:graphicFrame>
      <xdr:nvGraphicFramePr>
        <xdr:cNvPr id="2" name="Chart 2"/>
        <xdr:cNvGraphicFramePr/>
      </xdr:nvGraphicFramePr>
      <xdr:xfrm>
        <a:off x="5915025" y="4686300"/>
        <a:ext cx="54768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13" customWidth="1"/>
    <col min="2" max="2" width="37.421875" style="13" customWidth="1"/>
    <col min="3" max="3" width="14.140625" style="13" customWidth="1"/>
    <col min="4" max="6" width="14.140625" style="41" customWidth="1"/>
    <col min="7" max="10" width="14.8515625" style="13" customWidth="1"/>
    <col min="11" max="11" width="15.28125" style="13" customWidth="1"/>
    <col min="12" max="12" width="9.421875" style="1" customWidth="1"/>
    <col min="13" max="13" width="9.140625" style="1" customWidth="1"/>
    <col min="14" max="16384" width="9.140625" style="13" customWidth="1"/>
  </cols>
  <sheetData>
    <row r="1" spans="1:11" ht="7.5" customHeight="1">
      <c r="A1" s="10"/>
      <c r="B1" s="11"/>
      <c r="C1" s="11"/>
      <c r="D1" s="12"/>
      <c r="E1" s="12"/>
      <c r="F1" s="12"/>
      <c r="G1" s="11"/>
      <c r="H1" s="11"/>
      <c r="I1" s="11"/>
      <c r="J1" s="11"/>
      <c r="K1" s="11"/>
    </row>
    <row r="2" spans="1:9" ht="18">
      <c r="A2" s="14"/>
      <c r="B2" s="48" t="s">
        <v>4</v>
      </c>
      <c r="C2" s="48"/>
      <c r="D2" s="48"/>
      <c r="E2" s="48"/>
      <c r="F2" s="48"/>
      <c r="G2" s="49"/>
      <c r="H2" s="49"/>
      <c r="I2" s="49"/>
    </row>
    <row r="3" spans="1:11" ht="18">
      <c r="A3" s="14"/>
      <c r="B3" s="2" t="s">
        <v>0</v>
      </c>
      <c r="C3" s="3"/>
      <c r="D3" s="3"/>
      <c r="E3" s="3"/>
      <c r="F3" s="4"/>
      <c r="G3" s="1"/>
      <c r="H3" s="1"/>
      <c r="I3" s="1"/>
      <c r="K3" s="1"/>
    </row>
    <row r="4" spans="1:11" ht="20.25" customHeight="1">
      <c r="A4" s="14"/>
      <c r="B4" s="7"/>
      <c r="C4" s="15"/>
      <c r="D4" s="6"/>
      <c r="E4" s="6"/>
      <c r="F4" s="6"/>
      <c r="H4" s="16"/>
      <c r="I4" s="16"/>
      <c r="K4" s="17"/>
    </row>
    <row r="5" spans="1:11" ht="19.5" customHeight="1">
      <c r="A5" s="14"/>
      <c r="B5" s="5" t="s">
        <v>5</v>
      </c>
      <c r="C5" s="18"/>
      <c r="D5" s="6"/>
      <c r="E5" s="6"/>
      <c r="F5" s="6"/>
      <c r="G5" s="7"/>
      <c r="H5" s="1"/>
      <c r="I5" s="1"/>
      <c r="J5" s="1"/>
      <c r="K5" s="1"/>
    </row>
    <row r="6" spans="1:23" ht="15" customHeight="1">
      <c r="A6" s="14"/>
      <c r="B6" s="42" t="s">
        <v>1</v>
      </c>
      <c r="C6" s="43">
        <v>300</v>
      </c>
      <c r="D6" s="6"/>
      <c r="E6" s="6"/>
      <c r="F6" s="6"/>
      <c r="G6" s="7"/>
      <c r="H6" s="9"/>
      <c r="I6" s="1"/>
      <c r="J6" s="1"/>
      <c r="K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14"/>
      <c r="B7" s="44" t="s">
        <v>2</v>
      </c>
      <c r="C7" s="45">
        <v>1200</v>
      </c>
      <c r="D7" s="19"/>
      <c r="E7" s="6"/>
      <c r="F7" s="6"/>
      <c r="G7" s="7"/>
      <c r="H7" s="1"/>
      <c r="I7" s="1"/>
      <c r="J7" s="1"/>
      <c r="K7" s="1"/>
      <c r="N7" s="20"/>
      <c r="O7" s="1"/>
      <c r="P7" s="1"/>
      <c r="Q7" s="1"/>
      <c r="R7" s="1"/>
      <c r="S7" s="1"/>
      <c r="T7" s="1"/>
      <c r="U7" s="1"/>
      <c r="V7" s="1"/>
      <c r="W7" s="1"/>
    </row>
    <row r="8" spans="1:11" ht="15" customHeight="1">
      <c r="A8" s="14"/>
      <c r="B8" s="1"/>
      <c r="C8" s="1"/>
      <c r="D8" s="6"/>
      <c r="E8" s="6"/>
      <c r="F8" s="6"/>
      <c r="G8" s="47" t="s">
        <v>31</v>
      </c>
      <c r="H8" s="1"/>
      <c r="I8" s="1"/>
      <c r="J8" s="1"/>
      <c r="K8" s="1"/>
    </row>
    <row r="9" spans="1:11" ht="21" customHeight="1">
      <c r="A9" s="14"/>
      <c r="B9" s="5" t="s">
        <v>38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2" t="s">
        <v>12</v>
      </c>
      <c r="J9" s="22" t="s">
        <v>13</v>
      </c>
      <c r="K9" s="41" t="s">
        <v>30</v>
      </c>
    </row>
    <row r="10" spans="1:11" ht="17.25" customHeight="1">
      <c r="A10" s="14"/>
      <c r="B10" s="23" t="s">
        <v>28</v>
      </c>
      <c r="C10" s="24">
        <v>28</v>
      </c>
      <c r="D10" s="25">
        <v>68</v>
      </c>
      <c r="E10" s="26">
        <v>31.8</v>
      </c>
      <c r="F10" s="27">
        <v>1.15</v>
      </c>
      <c r="G10" s="28">
        <f>IF(C10="","",IF(F10="",C$7/C10,C$7*(F10/C10)))</f>
        <v>49.285714285714285</v>
      </c>
      <c r="H10" s="29">
        <f>IF(E10="",IF(D10="","",D10/G10),57.3*ATAN(E10/IF(F10="",C$7,C$7*F10)))</f>
        <v>1.3201576686870222</v>
      </c>
      <c r="I10" s="30">
        <f aca="true" t="shared" si="0" ref="I10:I16">IF(C10="","",C$6/G10)</f>
        <v>6.086956521739131</v>
      </c>
      <c r="J10" s="31" t="s">
        <v>14</v>
      </c>
      <c r="K10" s="46">
        <f>IF(C10="","",IF(I10&gt;7,"power too low",IF(I10&lt;0.5,"power too high","")))</f>
      </c>
    </row>
    <row r="11" spans="1:11" ht="17.25" customHeight="1">
      <c r="A11" s="14"/>
      <c r="B11" s="23" t="s">
        <v>15</v>
      </c>
      <c r="C11" s="24">
        <v>18</v>
      </c>
      <c r="D11" s="25">
        <v>82</v>
      </c>
      <c r="E11" s="26">
        <v>26.7</v>
      </c>
      <c r="F11" s="27">
        <v>1.15</v>
      </c>
      <c r="G11" s="28">
        <f aca="true" t="shared" si="1" ref="G11:G21">IF(C11="","",IF(F11="",C$7/C11,C$7*(F11/C11)))</f>
        <v>76.66666666666666</v>
      </c>
      <c r="H11" s="29">
        <f aca="true" t="shared" si="2" ref="H11:H21">IF(E11="",IF(D11="","",D11/G11),57.3*ATAN(E11/IF(F11="",C$7,C$7*F11)))</f>
        <v>1.1084921315397245</v>
      </c>
      <c r="I11" s="30">
        <f t="shared" si="0"/>
        <v>3.91304347826087</v>
      </c>
      <c r="J11" s="31">
        <f>IF(OR(G11="",G10=""),"",(G11/G10-1))</f>
        <v>0.5555555555555554</v>
      </c>
      <c r="K11" s="46">
        <f aca="true" t="shared" si="3" ref="K11:K21">IF(C11="","",IF(I11&gt;7,"power too low",IF(I11&lt;0.5,"power too high","")))</f>
      </c>
    </row>
    <row r="12" spans="1:11" ht="17.25" customHeight="1">
      <c r="A12" s="14"/>
      <c r="B12" s="23" t="s">
        <v>16</v>
      </c>
      <c r="C12" s="24">
        <v>13</v>
      </c>
      <c r="D12" s="25">
        <v>65</v>
      </c>
      <c r="E12" s="26"/>
      <c r="F12" s="27">
        <v>1.15</v>
      </c>
      <c r="G12" s="28">
        <f t="shared" si="1"/>
        <v>106.15384615384615</v>
      </c>
      <c r="H12" s="29">
        <f t="shared" si="2"/>
        <v>0.6123188405797102</v>
      </c>
      <c r="I12" s="30">
        <f t="shared" si="0"/>
        <v>2.8260869565217392</v>
      </c>
      <c r="J12" s="31">
        <f aca="true" t="shared" si="4" ref="J12:J21">IF(OR(G12="",G11=""),"",(G12/G11-1))</f>
        <v>0.3846153846153846</v>
      </c>
      <c r="K12" s="46">
        <f t="shared" si="3"/>
      </c>
    </row>
    <row r="13" spans="1:11" ht="17.25" customHeight="1">
      <c r="A13" s="14"/>
      <c r="B13" s="23" t="s">
        <v>17</v>
      </c>
      <c r="C13" s="24">
        <v>7</v>
      </c>
      <c r="D13" s="25"/>
      <c r="E13" s="26">
        <v>7.5</v>
      </c>
      <c r="F13" s="27"/>
      <c r="G13" s="28">
        <f t="shared" si="1"/>
        <v>171.42857142857142</v>
      </c>
      <c r="H13" s="29">
        <f t="shared" si="2"/>
        <v>0.35812033702335055</v>
      </c>
      <c r="I13" s="30">
        <f t="shared" si="0"/>
        <v>1.7500000000000002</v>
      </c>
      <c r="J13" s="31">
        <f t="shared" si="4"/>
        <v>0.6149068322981366</v>
      </c>
      <c r="K13" s="46">
        <f t="shared" si="3"/>
      </c>
    </row>
    <row r="14" spans="1:11" ht="17.25" customHeight="1">
      <c r="A14" s="14"/>
      <c r="B14" s="23" t="s">
        <v>29</v>
      </c>
      <c r="C14" s="24">
        <v>13</v>
      </c>
      <c r="D14" s="25">
        <v>65</v>
      </c>
      <c r="E14" s="26"/>
      <c r="F14" s="27">
        <v>2.5</v>
      </c>
      <c r="G14" s="28">
        <f>IF(C14="","",IF(F14="",C$7/C14,C$7*(F14/C14)))</f>
        <v>230.76923076923077</v>
      </c>
      <c r="H14" s="29">
        <f>IF(E14="",IF(D14="","",D14/G14),57.3*ATAN(E14/IF(F14="",C$7,C$7*F14)))</f>
        <v>0.2816666666666667</v>
      </c>
      <c r="I14" s="30">
        <f>IF(C14="","",C$6/G14)</f>
        <v>1.3</v>
      </c>
      <c r="J14" s="31">
        <f t="shared" si="4"/>
        <v>0.34615384615384626</v>
      </c>
      <c r="K14" s="46">
        <f t="shared" si="3"/>
      </c>
    </row>
    <row r="15" spans="1:11" ht="17.25" customHeight="1">
      <c r="A15" s="14"/>
      <c r="B15" s="23" t="s">
        <v>17</v>
      </c>
      <c r="C15" s="24">
        <v>7</v>
      </c>
      <c r="D15" s="25"/>
      <c r="E15" s="26">
        <v>7.5</v>
      </c>
      <c r="F15" s="27">
        <v>2.5</v>
      </c>
      <c r="G15" s="28">
        <f>IF(C15="","",IF(F15="",C$7/C15,C$7*(F15/C15)))</f>
        <v>428.57142857142856</v>
      </c>
      <c r="H15" s="29">
        <f>IF(E15="",IF(D15="","",D15/G15),57.3*ATAN(E15/IF(F15="",C$7,C$7*F15)))</f>
        <v>0.14324970156361913</v>
      </c>
      <c r="I15" s="30">
        <f>IF(C15="","",C$6/G15)</f>
        <v>0.7000000000000001</v>
      </c>
      <c r="J15" s="31">
        <f t="shared" si="4"/>
        <v>0.857142857142857</v>
      </c>
      <c r="K15" s="46">
        <f t="shared" si="3"/>
      </c>
    </row>
    <row r="16" spans="1:11" ht="17.25" customHeight="1">
      <c r="A16" s="14"/>
      <c r="B16" s="23"/>
      <c r="C16" s="24"/>
      <c r="D16" s="25"/>
      <c r="E16" s="26"/>
      <c r="F16" s="27"/>
      <c r="G16" s="28">
        <f t="shared" si="1"/>
      </c>
      <c r="H16" s="29">
        <f t="shared" si="2"/>
      </c>
      <c r="I16" s="30">
        <f t="shared" si="0"/>
      </c>
      <c r="J16" s="31">
        <f t="shared" si="4"/>
      </c>
      <c r="K16" s="46">
        <f t="shared" si="3"/>
      </c>
    </row>
    <row r="17" spans="1:11" ht="17.25" customHeight="1">
      <c r="A17" s="14"/>
      <c r="B17" s="23"/>
      <c r="C17" s="24"/>
      <c r="D17" s="25"/>
      <c r="E17" s="26"/>
      <c r="F17" s="27"/>
      <c r="G17" s="28">
        <f t="shared" si="1"/>
      </c>
      <c r="H17" s="29">
        <f t="shared" si="2"/>
      </c>
      <c r="I17" s="30"/>
      <c r="J17" s="31">
        <f t="shared" si="4"/>
      </c>
      <c r="K17" s="46">
        <f t="shared" si="3"/>
      </c>
    </row>
    <row r="18" spans="1:11" ht="17.25" customHeight="1">
      <c r="A18" s="14"/>
      <c r="B18" s="23"/>
      <c r="C18" s="24"/>
      <c r="D18" s="25"/>
      <c r="E18" s="26"/>
      <c r="F18" s="27"/>
      <c r="G18" s="28">
        <f t="shared" si="1"/>
      </c>
      <c r="H18" s="29">
        <f t="shared" si="2"/>
      </c>
      <c r="I18" s="30"/>
      <c r="J18" s="31">
        <f t="shared" si="4"/>
      </c>
      <c r="K18" s="46">
        <f t="shared" si="3"/>
      </c>
    </row>
    <row r="19" spans="1:11" ht="17.25" customHeight="1">
      <c r="A19" s="14"/>
      <c r="B19" s="23"/>
      <c r="C19" s="24"/>
      <c r="D19" s="25"/>
      <c r="E19" s="26"/>
      <c r="F19" s="27"/>
      <c r="G19" s="28">
        <f t="shared" si="1"/>
      </c>
      <c r="H19" s="29">
        <f t="shared" si="2"/>
      </c>
      <c r="I19" s="30"/>
      <c r="J19" s="31">
        <f t="shared" si="4"/>
      </c>
      <c r="K19" s="46">
        <f t="shared" si="3"/>
      </c>
    </row>
    <row r="20" spans="1:11" ht="17.25" customHeight="1">
      <c r="A20" s="14"/>
      <c r="B20" s="23"/>
      <c r="C20" s="24"/>
      <c r="D20" s="25"/>
      <c r="E20" s="26"/>
      <c r="F20" s="27"/>
      <c r="G20" s="28">
        <f t="shared" si="1"/>
      </c>
      <c r="H20" s="29">
        <f t="shared" si="2"/>
      </c>
      <c r="I20" s="30"/>
      <c r="J20" s="31">
        <f t="shared" si="4"/>
      </c>
      <c r="K20" s="46">
        <f t="shared" si="3"/>
      </c>
    </row>
    <row r="21" spans="1:11" ht="17.25" customHeight="1">
      <c r="A21" s="14"/>
      <c r="B21" s="23"/>
      <c r="C21" s="24"/>
      <c r="D21" s="25"/>
      <c r="E21" s="26"/>
      <c r="F21" s="27"/>
      <c r="G21" s="28">
        <f t="shared" si="1"/>
      </c>
      <c r="H21" s="29">
        <f t="shared" si="2"/>
      </c>
      <c r="I21" s="30"/>
      <c r="J21" s="31">
        <f t="shared" si="4"/>
      </c>
      <c r="K21" s="46">
        <f t="shared" si="3"/>
      </c>
    </row>
    <row r="22" spans="1:11" ht="15" customHeight="1">
      <c r="A22" s="14"/>
      <c r="B22" s="7"/>
      <c r="C22" s="32"/>
      <c r="D22" s="15"/>
      <c r="E22" s="15"/>
      <c r="F22" s="15"/>
      <c r="G22" s="7"/>
      <c r="H22" s="32"/>
      <c r="I22" s="15"/>
      <c r="J22" s="1"/>
      <c r="K22" s="1"/>
    </row>
    <row r="23" spans="1:11" ht="237" customHeight="1">
      <c r="A23" s="14"/>
      <c r="B23" s="7"/>
      <c r="C23" s="32"/>
      <c r="D23" s="15"/>
      <c r="E23" s="15"/>
      <c r="F23" s="15"/>
      <c r="G23" s="7"/>
      <c r="H23" s="32"/>
      <c r="I23" s="15"/>
      <c r="J23" s="1"/>
      <c r="K23" s="1"/>
    </row>
    <row r="24" spans="1:11" ht="15.75" customHeight="1">
      <c r="A24" s="14"/>
      <c r="D24" s="13"/>
      <c r="E24" s="13"/>
      <c r="F24" s="33"/>
      <c r="G24" s="33"/>
      <c r="H24" s="33"/>
      <c r="I24" s="33"/>
      <c r="J24" s="33"/>
      <c r="K24" s="33"/>
    </row>
    <row r="25" spans="1:11" ht="24" customHeight="1">
      <c r="A25" s="14"/>
      <c r="B25" s="5" t="s">
        <v>37</v>
      </c>
      <c r="C25" s="41" t="s">
        <v>18</v>
      </c>
      <c r="D25" s="41" t="s">
        <v>19</v>
      </c>
      <c r="E25" s="32" t="s">
        <v>10</v>
      </c>
      <c r="F25" s="34"/>
      <c r="G25" s="53" t="s">
        <v>20</v>
      </c>
      <c r="H25" s="53"/>
      <c r="I25" s="7"/>
      <c r="J25" s="32"/>
      <c r="K25" s="15"/>
    </row>
    <row r="26" spans="2:11" ht="18.75" customHeight="1">
      <c r="B26" s="35" t="s">
        <v>42</v>
      </c>
      <c r="C26" s="30">
        <v>6.5</v>
      </c>
      <c r="D26" s="30">
        <f>IF(C26="","",C26*(C7/C6))</f>
        <v>26</v>
      </c>
      <c r="E26" s="36">
        <f>C$7/D26</f>
        <v>46.15384615384615</v>
      </c>
      <c r="F26" s="1"/>
      <c r="G26" s="8" t="s">
        <v>21</v>
      </c>
      <c r="H26" s="8" t="s">
        <v>22</v>
      </c>
      <c r="I26" s="1"/>
      <c r="J26" s="1"/>
      <c r="K26" s="1"/>
    </row>
    <row r="27" spans="1:8" ht="18.75" customHeight="1">
      <c r="A27" s="14"/>
      <c r="B27" s="37" t="s">
        <v>23</v>
      </c>
      <c r="C27" s="30">
        <v>3.2</v>
      </c>
      <c r="D27" s="30">
        <f>IF(C27="","",C27*(C7/C6))</f>
        <v>12.8</v>
      </c>
      <c r="E27" s="36">
        <f aca="true" t="shared" si="5" ref="E27:E32">C$7/D27</f>
        <v>93.75</v>
      </c>
      <c r="F27" s="13"/>
      <c r="G27" s="30">
        <f>5*(C7/C6)</f>
        <v>20</v>
      </c>
      <c r="H27" s="30">
        <f>4.5*(C7/C6)</f>
        <v>18</v>
      </c>
    </row>
    <row r="28" spans="1:11" ht="18.75" customHeight="1">
      <c r="A28" s="14"/>
      <c r="B28" s="35" t="s">
        <v>24</v>
      </c>
      <c r="C28" s="30">
        <v>2</v>
      </c>
      <c r="D28" s="30">
        <f>IF(C28="","",C28*(C7/C6))</f>
        <v>8</v>
      </c>
      <c r="E28" s="36">
        <f t="shared" si="5"/>
        <v>150</v>
      </c>
      <c r="F28" s="13"/>
      <c r="G28" s="30">
        <f>2*(C7/C6)</f>
        <v>8</v>
      </c>
      <c r="H28" s="30">
        <f>1.4*(C7/C6)</f>
        <v>5.6</v>
      </c>
      <c r="I28" s="38"/>
      <c r="J28" s="39"/>
      <c r="K28" s="39"/>
    </row>
    <row r="29" spans="1:11" ht="18.75" customHeight="1">
      <c r="A29" s="14"/>
      <c r="B29" s="35" t="s">
        <v>25</v>
      </c>
      <c r="C29" s="30">
        <v>1.4</v>
      </c>
      <c r="D29" s="30">
        <f>IF(C29="","",C29*(C7/C6))</f>
        <v>5.6</v>
      </c>
      <c r="E29" s="36">
        <f t="shared" si="5"/>
        <v>214.2857142857143</v>
      </c>
      <c r="F29" s="13"/>
      <c r="G29" s="30">
        <f>1*(C7/C6)</f>
        <v>4</v>
      </c>
      <c r="H29" s="30" t="s">
        <v>39</v>
      </c>
      <c r="I29" s="38"/>
      <c r="J29" s="38"/>
      <c r="K29" s="38"/>
    </row>
    <row r="30" spans="1:11" ht="18.75" customHeight="1">
      <c r="A30" s="14"/>
      <c r="B30" s="35" t="s">
        <v>26</v>
      </c>
      <c r="C30" s="30">
        <v>1</v>
      </c>
      <c r="D30" s="30">
        <f>IF(C30="","",C30*(C7/C6))</f>
        <v>4</v>
      </c>
      <c r="E30" s="36">
        <f t="shared" si="5"/>
        <v>300</v>
      </c>
      <c r="F30" s="13"/>
      <c r="H30" s="40"/>
      <c r="I30" s="34"/>
      <c r="J30" s="39"/>
      <c r="K30" s="39"/>
    </row>
    <row r="31" spans="1:6" ht="18.75" customHeight="1">
      <c r="A31" s="14"/>
      <c r="B31" s="35" t="s">
        <v>27</v>
      </c>
      <c r="C31" s="30">
        <v>0.7</v>
      </c>
      <c r="D31" s="30">
        <f>IF(C31="","",C31*(C7/C6))</f>
        <v>2.8</v>
      </c>
      <c r="E31" s="36">
        <f t="shared" si="5"/>
        <v>428.5714285714286</v>
      </c>
      <c r="F31" s="13"/>
    </row>
    <row r="32" spans="1:11" ht="18.75" customHeight="1">
      <c r="A32" s="14"/>
      <c r="B32" s="35" t="s">
        <v>41</v>
      </c>
      <c r="C32" s="30">
        <v>0.5</v>
      </c>
      <c r="D32" s="30">
        <f>IF(C32="","",C32*(C7/C6))</f>
        <v>2</v>
      </c>
      <c r="E32" s="36">
        <f t="shared" si="5"/>
        <v>600</v>
      </c>
      <c r="F32" s="8"/>
      <c r="G32" s="8"/>
      <c r="H32" s="8"/>
      <c r="I32" s="1"/>
      <c r="J32" s="1"/>
      <c r="K32" s="1"/>
    </row>
    <row r="33" spans="1:11" ht="18.75" customHeight="1">
      <c r="A33" s="14"/>
      <c r="B33" s="1"/>
      <c r="D33" s="13"/>
      <c r="E33" s="13"/>
      <c r="F33" s="1"/>
      <c r="G33" s="1"/>
      <c r="H33" s="1"/>
      <c r="I33" s="1"/>
      <c r="J33" s="1"/>
      <c r="K33" s="1"/>
    </row>
    <row r="34" spans="1:11" ht="18.75" customHeight="1">
      <c r="A34" s="14"/>
      <c r="B34" s="5" t="s">
        <v>36</v>
      </c>
      <c r="D34" s="13"/>
      <c r="E34" s="13"/>
      <c r="F34" s="6"/>
      <c r="G34" s="6"/>
      <c r="H34" s="6"/>
      <c r="I34" s="1"/>
      <c r="J34" s="1"/>
      <c r="K34" s="1"/>
    </row>
    <row r="35" spans="1:11" ht="15" customHeight="1">
      <c r="A35" s="14"/>
      <c r="B35" s="50" t="s">
        <v>35</v>
      </c>
      <c r="C35" s="50"/>
      <c r="D35" s="50"/>
      <c r="E35" s="50"/>
      <c r="F35" s="50"/>
      <c r="G35" s="6"/>
      <c r="H35" s="6"/>
      <c r="I35" s="1"/>
      <c r="J35" s="1"/>
      <c r="K35" s="1"/>
    </row>
    <row r="36" spans="1:11" ht="15" customHeight="1">
      <c r="A36" s="14"/>
      <c r="B36" s="50" t="s">
        <v>34</v>
      </c>
      <c r="C36" s="50"/>
      <c r="D36" s="50"/>
      <c r="E36" s="50"/>
      <c r="F36" s="50"/>
      <c r="G36" s="6"/>
      <c r="H36" s="6"/>
      <c r="I36" s="1"/>
      <c r="J36" s="1"/>
      <c r="K36" s="1"/>
    </row>
    <row r="37" spans="1:11" ht="15" customHeight="1">
      <c r="A37" s="14"/>
      <c r="B37" s="50" t="s">
        <v>33</v>
      </c>
      <c r="C37" s="50"/>
      <c r="D37" s="50"/>
      <c r="E37" s="50"/>
      <c r="F37" s="50"/>
      <c r="G37" s="1"/>
      <c r="H37" s="1"/>
      <c r="I37" s="1"/>
      <c r="J37" s="20"/>
      <c r="K37" s="1"/>
    </row>
    <row r="38" spans="1:11" ht="15" customHeight="1">
      <c r="A38" s="14"/>
      <c r="B38" s="50" t="s">
        <v>40</v>
      </c>
      <c r="C38" s="50"/>
      <c r="D38" s="50"/>
      <c r="E38" s="50"/>
      <c r="F38" s="50"/>
      <c r="G38" s="1"/>
      <c r="H38" s="1"/>
      <c r="I38" s="1"/>
      <c r="J38" s="20"/>
      <c r="K38" s="1"/>
    </row>
    <row r="39" spans="1:11" ht="15" customHeight="1">
      <c r="A39" s="14"/>
      <c r="B39" s="52" t="s">
        <v>32</v>
      </c>
      <c r="C39" s="52"/>
      <c r="D39" s="52"/>
      <c r="E39" s="52"/>
      <c r="F39" s="52"/>
      <c r="G39" s="1"/>
      <c r="H39" s="1"/>
      <c r="I39" s="1"/>
      <c r="J39" s="1"/>
      <c r="K39" s="1"/>
    </row>
    <row r="40" spans="1:11" ht="15" customHeight="1">
      <c r="A40" s="1"/>
      <c r="B40" s="51" t="s">
        <v>3</v>
      </c>
      <c r="C40" s="51"/>
      <c r="D40" s="51"/>
      <c r="E40" s="51"/>
      <c r="F40" s="51"/>
      <c r="G40" s="1"/>
      <c r="H40" s="1"/>
      <c r="I40" s="1"/>
      <c r="J40" s="1"/>
      <c r="K40" s="1"/>
    </row>
    <row r="41" spans="1:1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4:11" ht="15" customHeight="1">
      <c r="D42" s="13"/>
      <c r="E42" s="13"/>
      <c r="F42" s="13"/>
      <c r="I42" s="1"/>
      <c r="J42" s="1"/>
      <c r="K42" s="1"/>
    </row>
    <row r="43" spans="9:11" ht="15" customHeight="1">
      <c r="I43" s="1"/>
      <c r="J43" s="1"/>
      <c r="K43" s="1"/>
    </row>
  </sheetData>
  <sheetProtection sheet="1"/>
  <mergeCells count="9">
    <mergeCell ref="B2:F2"/>
    <mergeCell ref="G2:I2"/>
    <mergeCell ref="B35:F35"/>
    <mergeCell ref="B36:F36"/>
    <mergeCell ref="B37:F37"/>
    <mergeCell ref="B40:F40"/>
    <mergeCell ref="B39:F39"/>
    <mergeCell ref="G25:H25"/>
    <mergeCell ref="B38:F38"/>
  </mergeCells>
  <dataValidations count="1">
    <dataValidation allowBlank="1" showErrorMessage="1" prompt="Your telescope objective diameter in inches (required)" sqref="B4 B6"/>
  </dataValidation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2017-09-05T20:24:04Z</dcterms:created>
  <dcterms:modified xsi:type="dcterms:W3CDTF">2017-09-07T19:51:16Z</dcterms:modified>
  <cp:category/>
  <cp:version/>
  <cp:contentType/>
  <cp:contentStatus/>
</cp:coreProperties>
</file>